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2677b049917023/Documents/Finance/2024^0^Nx3a;25/AGAR/"/>
    </mc:Choice>
  </mc:AlternateContent>
  <xr:revisionPtr revIDLastSave="27" documentId="8_{1879E68C-2A9B-BB45-AE91-266DB2AA235A}" xr6:coauthVersionLast="47" xr6:coauthVersionMax="47" xr10:uidLastSave="{EB40E484-3339-FC43-B311-7FF9D6962CE0}"/>
  <bookViews>
    <workbookView xWindow="0" yWindow="500" windowWidth="28800" windowHeight="1648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K26" i="1" s="1"/>
  <c r="H24" i="1"/>
  <c r="K24" i="1" s="1"/>
  <c r="H20" i="1"/>
  <c r="K20" i="1" s="1"/>
  <c r="H18" i="1"/>
  <c r="L18" i="1" s="1"/>
  <c r="N18" i="1" s="1"/>
  <c r="H16" i="1"/>
  <c r="L16" i="1" s="1"/>
  <c r="N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6" i="1"/>
  <c r="N26" i="1" s="1"/>
  <c r="F22" i="1"/>
  <c r="N10" i="1" s="1"/>
  <c r="D22" i="1"/>
  <c r="N14" i="1" l="1"/>
  <c r="K28" i="1"/>
  <c r="L24" i="1"/>
  <c r="K18" i="1"/>
  <c r="N28" i="1"/>
  <c r="N24" i="1"/>
  <c r="K16" i="1"/>
  <c r="K14" i="1"/>
  <c r="K12" i="1"/>
  <c r="G22" i="1"/>
  <c r="M22" i="1" s="1"/>
  <c r="I22" i="1"/>
  <c r="H22" i="1"/>
  <c r="J22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<sst xmlns="http://schemas.openxmlformats.org/spreadsheetml/2006/main" count="32" uniqueCount="29">
  <si>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</si>
  <si>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</si>
  <si>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</si>
  <si>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</si>
  <si>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</si>
  <si>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</si>
  <si>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</si>
  <si>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</si>
  <si>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</si>
  <si>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</si>
  <si>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</si>
  <si>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</si>
  <si>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</si>
  <si>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</si>
  <si>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</si>
  <si>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</si>
  <si>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</si>
  <si>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</si>
  <si>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</si>
  <si>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</si>
  <si>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</si>
  <si>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2024/25 – pro forma 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</si>
  <si>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</si>
  <si>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  +24000 reverses unsustainable reductions over two years, restoring funding levels to maintain essential services and  ensure the Parish Council's financial stability.</t>
  </si>
  <si>
    <t xml:space="preserve">  +62 increased Stratford District Council grant
  +721 - allotment income - previous year had half the income in 23/24 and half in 22/23
  +121 TOPs - refund in electricity payment
  -222 interest - monies spent reducing the amount in accounts
  +312462 - CIL grant
  +73 - misc
  -1293 S106 - less PROW works carried out
  -3215 CIL - no CIL monies received
  -420 Receipts in Advance
  </t>
  </si>
  <si>
    <t xml:space="preserve"> -78 less expenses
 -1695 less newsletters printed &amp; website set up costs previous year
 -490 invoice came in too late and has been paid 25/26
  -637 less lengthsman works needed
  -1101 less repairs needed
  +2319 increase in amenity contractor rates
  -702 increase in contractor rates
 -1184 less works carried out
 +3507 repairs to trampoline, drainage treatment to field
 +43 increased costs
 +204 increased costs
 -403 overbilled previous year 
 -600 less grants applied for by community
 -453 no lease agreement fees
 -300 no Allotments Awards evening held
 -360 freezer bought in previous year
 -884 no Christmas grant given
 -2396 no Coronation celebrations
 -1201 less PROW works carried out
+28 measure stick bought for PROW
+131208 CIL grant
 -11 no Members expenses
 +137 increased insurance costs
 +160 more training carried out
 -1075 no special projects
 -2038 + Creditors
 -549 - Opening Creditors
 -431 Payments in Advance
 +319 Opening Payments in Advance</t>
  </si>
  <si>
    <t>Salford Priors Parish Council</t>
  </si>
  <si>
    <t>£310k CIL Monies received in 2024/25 less £127k spent on traffic calming &amp; S106 projects leaves a balance of CIL of approx £180k to carry over for future years</t>
  </si>
  <si>
    <t>As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</si>
</sst>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3" fontId="9" fillId="3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D20" workbookViewId="0">
      <selection activeCell="O26" sqref="O26"/>
    </sheetView>
  </sheetViews>
  <sheetFormatPr baseColWidth="10" defaultColWidth="9.1640625" defaultRowHeight="14" x14ac:dyDescent="0.15"/>
  <cols>
    <col min="1" max="1" width="20.1640625" style="2" customWidth="1"/>
    <col min="2" max="2" width="11" style="2" customWidth="1"/>
    <col min="3" max="3" width="32.5" style="2" customWidth="1"/>
    <col min="4" max="4" width="9.1640625" style="2"/>
    <col min="5" max="5" width="3.33203125" style="2" customWidth="1"/>
    <col min="6" max="6" width="9.1640625" style="2"/>
    <col min="7" max="7" width="10.1640625" style="2" customWidth="1"/>
    <col min="8" max="8" width="12.5" style="2" customWidth="1"/>
    <col min="9" max="11" width="9.1640625" style="2" hidden="1" customWidth="1"/>
    <col min="12" max="12" width="13.33203125" style="2" customWidth="1"/>
    <col min="13" max="13" width="13.83203125" style="2" bestFit="1" customWidth="1"/>
    <col min="14" max="14" width="50.5" style="11" bestFit="1" customWidth="1"/>
    <col min="15" max="15" width="86" style="2" bestFit="1" customWidth="1"/>
    <col min="16" max="16384" width="9.1640625" style="2"/>
  </cols>
  <sheetData>
    <row r="1" spans="1:15" ht="18" x14ac:dyDescent="0.15">
      <c r="A1" s="39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8"/>
      <c r="M1" s="8"/>
    </row>
    <row r="2" spans="1:15" ht="16" x14ac:dyDescent="0.15">
      <c r="A2" s="23" t="s">
        <v>12</v>
      </c>
      <c r="B2" s="14"/>
      <c r="C2" s="13" t="s">
        <v>26</v>
      </c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15">
      <c r="A3" s="1" t="s">
        <v>15</v>
      </c>
    </row>
    <row r="4" spans="1:15" ht="79.5" customHeight="1" x14ac:dyDescent="0.15">
      <c r="A4" s="37" t="s">
        <v>20</v>
      </c>
      <c r="B4" s="38"/>
      <c r="C4" s="38"/>
      <c r="D4" s="38"/>
      <c r="E4" s="38"/>
      <c r="F4" s="38"/>
      <c r="G4" s="38"/>
      <c r="H4" s="38"/>
    </row>
    <row r="5" spans="1:15" x14ac:dyDescent="0.15">
      <c r="A5" s="1" t="s">
        <v>17</v>
      </c>
    </row>
    <row r="6" spans="1:15" x14ac:dyDescent="0.15">
      <c r="A6" s="17"/>
      <c r="D6" s="3"/>
      <c r="F6" s="3"/>
      <c r="O6" s="16"/>
    </row>
    <row r="7" spans="1:15" ht="60" x14ac:dyDescent="0.15">
      <c r="D7" s="18">
        <v>2025</v>
      </c>
      <c r="E7" s="16"/>
      <c r="F7" s="18">
        <v>2024</v>
      </c>
      <c r="G7" s="18" t="s">
        <v>0</v>
      </c>
      <c r="H7" s="18" t="s">
        <v>0</v>
      </c>
      <c r="I7" s="18"/>
      <c r="J7" s="18"/>
      <c r="K7" s="18"/>
      <c r="L7" s="30" t="s">
        <v>11</v>
      </c>
      <c r="M7" s="31"/>
      <c r="N7" s="20" t="s">
        <v>16</v>
      </c>
      <c r="O7" s="19" t="s">
        <v>22</v>
      </c>
    </row>
    <row r="8" spans="1:15" x14ac:dyDescent="0.1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5" thickBot="1" x14ac:dyDescent="0.2">
      <c r="D9" s="3"/>
      <c r="E9" s="3"/>
      <c r="O9" s="11"/>
    </row>
    <row r="10" spans="1:15" ht="30" customHeight="1" thickBot="1" x14ac:dyDescent="0.2">
      <c r="A10" s="33" t="s">
        <v>2</v>
      </c>
      <c r="B10" s="33"/>
      <c r="C10" s="33"/>
      <c r="D10" s="7">
        <v>396151</v>
      </c>
      <c r="F10" s="7">
        <v>434892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">
      <c r="D11" s="4"/>
      <c r="F11" s="4"/>
      <c r="O11" s="11"/>
    </row>
    <row r="12" spans="1:15" ht="33" thickBot="1" x14ac:dyDescent="0.25">
      <c r="A12" s="34" t="s">
        <v>13</v>
      </c>
      <c r="B12" s="35"/>
      <c r="C12" s="36"/>
      <c r="D12" s="7">
        <v>79000</v>
      </c>
      <c r="F12" s="7">
        <v>55000</v>
      </c>
      <c r="G12" s="27">
        <f>D12-F12</f>
        <v>24000</v>
      </c>
      <c r="H12" s="28">
        <f>IF((D12&gt;F12),(D12-F12)/F12,IF(D12&lt;F12,-(D12-F12)/F12,IF(D12=F12,0)))</f>
        <v>0.43636363636363634</v>
      </c>
      <c r="I12" s="6">
        <f>IF(D12-F12&lt;500,0,IF(D12-F12&gt;500,1,IF(D12-F12=500,1)))</f>
        <v>1</v>
      </c>
      <c r="J12" s="6">
        <f>IF(F12-D12&lt;500,0,IF(F12-D12&gt;500,1,IF(F12-D12=500,1)))</f>
        <v>0</v>
      </c>
      <c r="K12" s="29">
        <f>IF(H12&lt;0.15,0,IF(H12&gt;0.15,1,IF(H12=0.15,1)))</f>
        <v>1</v>
      </c>
      <c r="L12" s="29" t="str">
        <f>IF(H12&lt;15%, "NO","YES")</f>
        <v>YES</v>
      </c>
      <c r="M12" s="29" t="str">
        <f>IF(ABS(G12)&lt;100000, "NO","YES")</f>
        <v>NO</v>
      </c>
      <c r="N12" s="24"/>
      <c r="O12" s="25" t="s">
        <v>23</v>
      </c>
    </row>
    <row r="13" spans="1:15" ht="15" thickBot="1" x14ac:dyDescent="0.2">
      <c r="D13" s="4"/>
      <c r="F13" s="4"/>
      <c r="G13" s="4"/>
      <c r="H13" s="5"/>
      <c r="K13" s="3"/>
      <c r="L13" s="3"/>
      <c r="M13" s="3"/>
      <c r="O13" s="11"/>
    </row>
    <row r="14" spans="1:15" ht="151" thickBot="1" x14ac:dyDescent="0.2">
      <c r="A14" s="32" t="s">
        <v>3</v>
      </c>
      <c r="B14" s="32"/>
      <c r="C14" s="32"/>
      <c r="D14" s="26">
        <v>322758</v>
      </c>
      <c r="E14" s="6"/>
      <c r="F14" s="26">
        <v>14469</v>
      </c>
      <c r="G14" s="27">
        <f>D14-F14</f>
        <v>308289</v>
      </c>
      <c r="H14" s="28">
        <f>IF((D14&gt;F14),(D14-F14)/F14,IF(D14&lt;F14,-(D14-F14)/F14,IF(D14=F14,0)))</f>
        <v>21.306862948372384</v>
      </c>
      <c r="I14" s="6">
        <f>IF(D14-F14&lt;500,0,IF(D14-F14&gt;500,1,IF(D14-F14=500,1)))</f>
        <v>1</v>
      </c>
      <c r="J14" s="6">
        <f>IF(F14-D14&lt;500,0,IF(F14-D14&gt;500,1,IF(F14-D14=500,1)))</f>
        <v>0</v>
      </c>
      <c r="K14" s="29">
        <f>IF(H14&lt;0.15,0,IF(H14&gt;0.15,1,IF(H14=0.15,1)))</f>
        <v>1</v>
      </c>
      <c r="L14" s="29" t="str">
        <f>IF(H14&lt;15%, "NO","YES")</f>
        <v>YES</v>
      </c>
      <c r="M14" s="29" t="str">
        <f>IF(ABS(G14)&lt;100000, "NO","YES")</f>
        <v>YES</v>
      </c>
      <c r="N14" s="9" t="str">
        <f>IF((L14="YES")*AND(I14+J14&lt;1),"Explanation not required, difference less than £500"," ")</f>
        <v xml:space="preserve"> </v>
      </c>
      <c r="O14" s="12" t="s">
        <v>24</v>
      </c>
    </row>
    <row r="15" spans="1:15" ht="15" thickBot="1" x14ac:dyDescent="0.2">
      <c r="D15" s="4"/>
      <c r="F15" s="4"/>
      <c r="G15" s="4"/>
      <c r="H15" s="5"/>
      <c r="K15" s="3"/>
      <c r="L15" s="3"/>
      <c r="M15" s="3"/>
      <c r="O15" s="11"/>
    </row>
    <row r="16" spans="1:15" ht="16" thickBot="1" x14ac:dyDescent="0.2">
      <c r="A16" s="32" t="s">
        <v>4</v>
      </c>
      <c r="B16" s="32"/>
      <c r="C16" s="32"/>
      <c r="D16" s="7">
        <v>19325</v>
      </c>
      <c r="F16" s="7">
        <v>17583</v>
      </c>
      <c r="G16" s="4">
        <f>D16-F16</f>
        <v>1742</v>
      </c>
      <c r="H16" s="5">
        <f>IF((D16&gt;F16),(D16-F16)/F16,IF(D16&lt;F16,-(D16-F16)/F16,IF(D16=F16,0)))</f>
        <v>9.9072968207928117E-2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">
      <c r="D17" s="4"/>
      <c r="F17" s="4"/>
      <c r="G17" s="4"/>
      <c r="H17" s="5"/>
      <c r="K17" s="3"/>
      <c r="L17" s="3"/>
      <c r="M17" s="3"/>
      <c r="O17" s="11"/>
    </row>
    <row r="18" spans="1:23" ht="16" thickBot="1" x14ac:dyDescent="0.2">
      <c r="A18" s="32" t="s">
        <v>7</v>
      </c>
      <c r="B18" s="32"/>
      <c r="C18" s="32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">
      <c r="D19" s="4"/>
      <c r="F19" s="4"/>
      <c r="G19" s="4"/>
      <c r="H19" s="5"/>
      <c r="K19" s="3"/>
      <c r="L19" s="3"/>
      <c r="M19" s="3"/>
      <c r="O19" s="11"/>
    </row>
    <row r="20" spans="1:23" ht="407" customHeight="1" thickBot="1" x14ac:dyDescent="0.2">
      <c r="A20" s="32" t="s">
        <v>14</v>
      </c>
      <c r="B20" s="32"/>
      <c r="C20" s="32"/>
      <c r="D20" s="26">
        <v>211972</v>
      </c>
      <c r="E20" s="6"/>
      <c r="F20" s="26">
        <v>90627</v>
      </c>
      <c r="G20" s="27">
        <f>D20-F20</f>
        <v>121345</v>
      </c>
      <c r="H20" s="28">
        <f>IF((D20&gt;F20),(D20-F20)/F20,IF(D20&lt;F20,-(D20-F20)/F20,IF(D20=F20,0)))</f>
        <v>1.3389497611087204</v>
      </c>
      <c r="I20" s="6">
        <f>IF(D20-F20&lt;500,0,IF(D20-F20&gt;500,1,IF(D20-F20=500,1)))</f>
        <v>1</v>
      </c>
      <c r="J20" s="6">
        <f>IF(F20-D20&lt;500,0,IF(F20-D20&gt;500,1,IF(F20-D20=500,1)))</f>
        <v>0</v>
      </c>
      <c r="K20" s="29">
        <f>IF(H20&lt;0.15,0,IF(H20&gt;0.15,1,IF(H20=0.15,1)))</f>
        <v>1</v>
      </c>
      <c r="L20" s="29" t="str">
        <f>IF(H20&lt;15%, "NO","YES")</f>
        <v>YES</v>
      </c>
      <c r="M20" s="29" t="str">
        <f>IF(ABS(G20)&lt;100000, "NO","YES")</f>
        <v>YES</v>
      </c>
      <c r="N20" s="9" t="str">
        <f>IF((L20="YES")*AND(I20+J20&lt;1),"Explanation not required, difference less than £500"," ")</f>
        <v xml:space="preserve"> </v>
      </c>
      <c r="O20" s="12" t="s">
        <v>25</v>
      </c>
    </row>
    <row r="21" spans="1:23" ht="15" thickBot="1" x14ac:dyDescent="0.2">
      <c r="D21" s="4"/>
      <c r="F21" s="4"/>
      <c r="G21" s="4"/>
      <c r="H21" s="5"/>
      <c r="K21" s="3"/>
      <c r="L21" s="3"/>
      <c r="M21" s="3"/>
      <c r="O21" s="11"/>
    </row>
    <row r="22" spans="1:23" ht="31" thickBot="1" x14ac:dyDescent="0.2">
      <c r="A22" s="6" t="s">
        <v>5</v>
      </c>
      <c r="D22" s="21">
        <f>D10+D12+D14-D16-D18-D20</f>
        <v>566612</v>
      </c>
      <c r="F22" s="21">
        <f>F10+F12+F14-F16-F18-F20</f>
        <v>396151</v>
      </c>
      <c r="G22" s="4">
        <f>D22-F22</f>
        <v>170461</v>
      </c>
      <c r="H22" s="5">
        <f>IF((D22&gt;F22),(D22-F22)/F22,IF(D22&lt;F22,-(D22-F22)/F22,IF(D22=F22,0)))</f>
        <v>0.4302929943380176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YES</v>
      </c>
      <c r="N22" s="9" t="str">
        <f>IF((L22="YES")*AND(I22+J22&lt;1),"Explanation not required, difference less than £500"," ")</f>
        <v xml:space="preserve"> </v>
      </c>
      <c r="O22" s="12" t="s">
        <v>27</v>
      </c>
    </row>
    <row r="23" spans="1:23" ht="15" thickBot="1" x14ac:dyDescent="0.2">
      <c r="D23" s="4"/>
      <c r="F23" s="4"/>
      <c r="G23" s="4"/>
      <c r="H23" s="5"/>
      <c r="K23" s="3"/>
      <c r="L23" s="3"/>
      <c r="M23" s="3"/>
      <c r="O23" s="11"/>
    </row>
    <row r="24" spans="1:23" ht="16" thickBot="1" x14ac:dyDescent="0.2">
      <c r="A24" s="32" t="s">
        <v>9</v>
      </c>
      <c r="B24" s="32"/>
      <c r="C24" s="32"/>
      <c r="D24" s="7">
        <v>550962</v>
      </c>
      <c r="F24" s="7">
        <v>391181</v>
      </c>
      <c r="G24" s="4">
        <f>D24-F24</f>
        <v>159781</v>
      </c>
      <c r="H24" s="5">
        <f>IF((D24&gt;F24),(D24-F24)/F24,IF(D24&lt;F24,-(D24-F24)/F24,IF(D24=F24,0)))</f>
        <v>0.40845797725349647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YES</v>
      </c>
      <c r="N24" s="9" t="str">
        <f>IF((L24="YES")*AND(I24+J24&lt;1),"Explanation not required, difference less than £500"," ")</f>
        <v xml:space="preserve"> </v>
      </c>
      <c r="O24" s="12" t="s">
        <v>28</v>
      </c>
    </row>
    <row r="25" spans="1:23" ht="15" thickBot="1" x14ac:dyDescent="0.2">
      <c r="D25" s="4"/>
      <c r="F25" s="4"/>
      <c r="G25" s="4"/>
      <c r="H25" s="5"/>
      <c r="K25" s="3"/>
      <c r="L25" s="3"/>
      <c r="M25" s="3"/>
      <c r="O25" s="11"/>
    </row>
    <row r="26" spans="1:23" ht="16" thickBot="1" x14ac:dyDescent="0.2">
      <c r="A26" s="32" t="s">
        <v>8</v>
      </c>
      <c r="B26" s="32"/>
      <c r="C26" s="32"/>
      <c r="D26" s="7">
        <v>376183</v>
      </c>
      <c r="F26" s="7">
        <v>344076</v>
      </c>
      <c r="G26" s="4">
        <f>D26-F26</f>
        <v>32107</v>
      </c>
      <c r="H26" s="5">
        <f>IF((D26&gt;F26),(D26-F26)/F26,IF(D26&lt;F26,-(D26-F26)/F26,IF(D26=F26,0)))</f>
        <v>9.331368651111964E-2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">
      <c r="D27" s="4"/>
      <c r="F27" s="4"/>
      <c r="G27" s="4"/>
      <c r="H27" s="5"/>
      <c r="K27" s="3"/>
      <c r="L27" s="3"/>
      <c r="M27" s="3"/>
      <c r="O27" s="11"/>
    </row>
    <row r="28" spans="1:23" ht="16" thickBot="1" x14ac:dyDescent="0.2">
      <c r="A28" s="32" t="s">
        <v>6</v>
      </c>
      <c r="B28" s="32"/>
      <c r="C28" s="32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15">
      <c r="H29" s="5"/>
      <c r="K29" s="3"/>
      <c r="L29" s="3"/>
      <c r="M29" s="3"/>
      <c r="O29" s="11"/>
    </row>
    <row r="30" spans="1:23" x14ac:dyDescent="0.15">
      <c r="C30" s="10"/>
    </row>
    <row r="31" spans="1:23" ht="15" customHeight="1" x14ac:dyDescent="0.15">
      <c r="P31" s="15"/>
      <c r="Q31" s="15"/>
      <c r="R31" s="15"/>
      <c r="S31" s="15"/>
      <c r="T31" s="15"/>
      <c r="U31" s="15"/>
      <c r="V31" s="15"/>
      <c r="W31" s="15"/>
    </row>
    <row r="32" spans="1:23" ht="18" x14ac:dyDescent="0.2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A01111-3F67-47C8-825A-2FBB5087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Donna Bowles</cp:lastModifiedBy>
  <dcterms:created xsi:type="dcterms:W3CDTF">2012-07-11T10:01:28Z</dcterms:created>
  <dcterms:modified xsi:type="dcterms:W3CDTF">2025-05-28T10:01:54Z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